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tanz-my.sharepoint.com/personal/rwilletts_ppta_org_nz/Documents/"/>
    </mc:Choice>
  </mc:AlternateContent>
  <xr:revisionPtr revIDLastSave="0" documentId="8_{DAB41060-6F29-471F-8DF1-5A3202EE7A73}" xr6:coauthVersionLast="47" xr6:coauthVersionMax="47" xr10:uidLastSave="{00000000-0000-0000-0000-000000000000}"/>
  <workbookProtection workbookAlgorithmName="SHA-512" workbookHashValue="mHzFBAU/N9zpe6+mKHA6qahuc7h/orsNb19OV7gBlvbPs7EOUcz1Ssrba8/+ea3eHC0ImcAFdhFHXRi6d4w+Rg==" workbookSaltValue="WwFRymayLV5Hf3PlEzZgFQ==" workbookSpinCount="100000" lockStructure="1"/>
  <bookViews>
    <workbookView xWindow="-110" yWindow="-110" windowWidth="19420" windowHeight="11620" xr2:uid="{326053CF-DD30-46A2-835F-844A1C18C43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3" i="1"/>
  <c r="J14" i="1"/>
  <c r="J12" i="1"/>
  <c r="J10" i="1"/>
  <c r="E8" i="1"/>
  <c r="E9" i="1" s="1"/>
  <c r="E17" i="1" s="1"/>
  <c r="J8" i="1"/>
  <c r="J9" i="1" s="1"/>
  <c r="J17" i="1" s="1"/>
  <c r="I2" i="1"/>
  <c r="H9" i="1" s="1"/>
  <c r="E10" i="1"/>
  <c r="D12" i="1"/>
  <c r="D16" i="1"/>
  <c r="E13" i="1"/>
  <c r="H11" i="1" l="1"/>
  <c r="H10" i="1"/>
  <c r="H18" i="1"/>
  <c r="H17" i="1"/>
  <c r="H16" i="1"/>
  <c r="H15" i="1"/>
  <c r="H14" i="1"/>
  <c r="H13" i="1"/>
  <c r="H12" i="1"/>
  <c r="D14" i="1"/>
  <c r="D13" i="1" s="1"/>
  <c r="E12" i="1"/>
  <c r="E16" i="1"/>
  <c r="E14" i="1"/>
  <c r="D9" i="1" l="1"/>
  <c r="D17" i="1" s="1"/>
</calcChain>
</file>

<file path=xl/sharedStrings.xml><?xml version="1.0" encoding="utf-8"?>
<sst xmlns="http://schemas.openxmlformats.org/spreadsheetml/2006/main" count="21" uniqueCount="19">
  <si>
    <t>Effect of changes to part time non-contact provisions</t>
  </si>
  <si>
    <t>Current date</t>
  </si>
  <si>
    <t>Enter your current salary step and your weekly hours in the yellow cells below.</t>
  </si>
  <si>
    <t>The hours and pay at the sam estep and at the next increment (where applicable) for an equivalent position in 2025 is then shown below.</t>
  </si>
  <si>
    <t>If you are employed parttime in more than one school (e.g. ITM) run the calculation for each school separately and add the numbers together.</t>
  </si>
  <si>
    <t xml:space="preserve">Current </t>
  </si>
  <si>
    <t>2025 Increment</t>
  </si>
  <si>
    <t>Step</t>
  </si>
  <si>
    <t>Pay step</t>
  </si>
  <si>
    <t>2024 rate</t>
  </si>
  <si>
    <t>2025 rate</t>
  </si>
  <si>
    <t>2023 Noncontact entilement</t>
  </si>
  <si>
    <t>Pay rate</t>
  </si>
  <si>
    <t>FTTE</t>
  </si>
  <si>
    <t>Hours per week</t>
  </si>
  <si>
    <t>maximum contact hours</t>
  </si>
  <si>
    <t>minimum non-contact hours</t>
  </si>
  <si>
    <t>% pay</t>
  </si>
  <si>
    <t>Pay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</si>
</sst>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2" applyNumberFormat="1" applyFont="1"/>
    <xf numFmtId="165" fontId="0" fillId="0" borderId="0" xfId="1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2" fillId="2" borderId="0" xfId="0" applyFont="1" applyFill="1" applyProtection="1">
      <protection locked="0"/>
    </xf>
    <xf numFmtId="0" fontId="0" fillId="3" borderId="0" xfId="0" applyFill="1"/>
    <xf numFmtId="2" fontId="0" fillId="3" borderId="0" xfId="0" applyNumberFormat="1" applyFill="1"/>
    <xf numFmtId="10" fontId="0" fillId="3" borderId="0" xfId="2" applyNumberFormat="1" applyFont="1" applyFill="1"/>
    <xf numFmtId="165" fontId="0" fillId="3" borderId="0" xfId="1" applyNumberFormat="1" applyFont="1" applyFill="1"/>
    <xf numFmtId="0" fontId="4" fillId="0" borderId="0" xfId="0" applyFont="1"/>
    <xf numFmtId="15" fontId="0" fillId="0" borderId="0" xfId="0" applyNumberFormat="1"/>
    <xf numFmtId="14" fontId="2" fillId="0" borderId="0" xfId="0" applyNumberFormat="1" applyFont="1"/>
    <xf numFmtId="15" fontId="2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8CDB-EA01-4CE6-99CA-00D5F9F1C6C8}">
  <dimension ref="C1:P19"/>
  <sheetViews>
    <sheetView tabSelected="1" topLeftCell="B1" workbookViewId="0">
      <selection activeCell="E8" sqref="E8"/>
    </sheetView>
  </sheetViews>
  <sheetFormatPr defaultRowHeight="14.45"/>
  <cols>
    <col min="3" max="3" width="23.42578125" customWidth="1"/>
    <col min="4" max="4" width="10.85546875" bestFit="1" customWidth="1"/>
    <col min="5" max="5" width="11.85546875" bestFit="1" customWidth="1"/>
    <col min="7" max="7" width="0" hidden="1" customWidth="1"/>
    <col min="8" max="8" width="10.85546875" hidden="1" customWidth="1"/>
    <col min="9" max="9" width="13.140625" hidden="1" customWidth="1"/>
    <col min="10" max="10" width="12.5703125" customWidth="1"/>
    <col min="11" max="11" width="9.140625" hidden="1" customWidth="1"/>
    <col min="12" max="12" width="10.85546875" hidden="1" customWidth="1"/>
    <col min="14" max="14" width="0" hidden="1" customWidth="1"/>
    <col min="15" max="15" width="13.140625" hidden="1" customWidth="1"/>
    <col min="16" max="16" width="9.5703125" hidden="1" customWidth="1"/>
  </cols>
  <sheetData>
    <row r="1" spans="3:16" ht="18.600000000000001">
      <c r="C1" s="5" t="s">
        <v>0</v>
      </c>
      <c r="I1" s="4" t="s">
        <v>1</v>
      </c>
    </row>
    <row r="2" spans="3:16">
      <c r="I2" s="13">
        <f ca="1">TODAY()</f>
        <v>45531</v>
      </c>
    </row>
    <row r="3" spans="3:16">
      <c r="C3" s="4" t="s">
        <v>2</v>
      </c>
    </row>
    <row r="4" spans="3:16">
      <c r="C4" s="4" t="s">
        <v>3</v>
      </c>
    </row>
    <row r="5" spans="3:16">
      <c r="C5" s="11" t="s">
        <v>4</v>
      </c>
    </row>
    <row r="7" spans="3:16">
      <c r="D7" s="4">
        <v>2024</v>
      </c>
      <c r="E7" s="14">
        <v>45654</v>
      </c>
      <c r="H7" s="4" t="s">
        <v>5</v>
      </c>
      <c r="J7" s="4" t="s">
        <v>6</v>
      </c>
    </row>
    <row r="8" spans="3:16">
      <c r="C8" s="4" t="s">
        <v>7</v>
      </c>
      <c r="D8" s="6">
        <v>10</v>
      </c>
      <c r="E8">
        <f>D8</f>
        <v>10</v>
      </c>
      <c r="G8" s="4" t="s">
        <v>8</v>
      </c>
      <c r="H8" s="4" t="s">
        <v>9</v>
      </c>
      <c r="I8" s="4" t="s">
        <v>10</v>
      </c>
      <c r="J8">
        <f>MIN(10,D8+1)</f>
        <v>10</v>
      </c>
      <c r="K8" s="4" t="s">
        <v>11</v>
      </c>
      <c r="L8" s="4"/>
      <c r="O8" s="12">
        <v>45385</v>
      </c>
      <c r="P8" s="12">
        <v>45628</v>
      </c>
    </row>
    <row r="9" spans="3:16">
      <c r="C9" s="4" t="s">
        <v>12</v>
      </c>
      <c r="D9" s="2">
        <f ca="1">VLOOKUP(D8,G9:I18,2)</f>
        <v>99216</v>
      </c>
      <c r="E9" s="2">
        <f>VLOOKUP(E8,G9:I19,3)</f>
        <v>103086</v>
      </c>
      <c r="G9" s="4">
        <v>1</v>
      </c>
      <c r="H9" s="2">
        <f t="shared" ref="H9:H18" ca="1" si="0">IF($I$2&lt;$P$8,VLOOKUP(G9,$N$9:$P$18,2),VLOOKUP(G9,$N$9:$P$18,3))</f>
        <v>59027</v>
      </c>
      <c r="I9" s="2">
        <v>61329</v>
      </c>
      <c r="J9" s="2">
        <f>VLOOKUP(J8,G9:I19,3)</f>
        <v>103086</v>
      </c>
      <c r="K9" s="4" t="s">
        <v>13</v>
      </c>
      <c r="L9" s="4" t="s">
        <v>14</v>
      </c>
      <c r="N9" s="4">
        <v>1</v>
      </c>
      <c r="O9" s="2">
        <v>59027</v>
      </c>
      <c r="P9" s="2">
        <v>61329</v>
      </c>
    </row>
    <row r="10" spans="3:16">
      <c r="C10" s="4" t="s">
        <v>14</v>
      </c>
      <c r="D10" s="6">
        <v>18</v>
      </c>
      <c r="E10" s="1">
        <f>MIN(25,D10*25/22.5)</f>
        <v>20</v>
      </c>
      <c r="G10" s="4">
        <v>2</v>
      </c>
      <c r="H10" s="2">
        <f t="shared" ca="1" si="0"/>
        <v>61678</v>
      </c>
      <c r="I10" s="2">
        <v>64083</v>
      </c>
      <c r="J10" s="3">
        <f>E10</f>
        <v>20</v>
      </c>
      <c r="K10" s="4">
        <v>0</v>
      </c>
      <c r="L10">
        <v>0</v>
      </c>
      <c r="N10" s="4">
        <v>2</v>
      </c>
      <c r="O10" s="2">
        <v>61678</v>
      </c>
      <c r="P10" s="2">
        <v>64083</v>
      </c>
    </row>
    <row r="11" spans="3:16">
      <c r="C11" s="4"/>
      <c r="G11" s="4">
        <v>3</v>
      </c>
      <c r="H11" s="2">
        <f t="shared" ca="1" si="0"/>
        <v>64086</v>
      </c>
      <c r="I11" s="2">
        <v>66586</v>
      </c>
      <c r="K11" s="4">
        <v>0.72</v>
      </c>
      <c r="L11">
        <v>0.5</v>
      </c>
      <c r="N11" s="4">
        <v>3</v>
      </c>
      <c r="O11" s="2">
        <v>64086</v>
      </c>
      <c r="P11" s="2">
        <v>66586</v>
      </c>
    </row>
    <row r="12" spans="3:16">
      <c r="C12" s="4" t="s">
        <v>13</v>
      </c>
      <c r="D12">
        <f>D10/25</f>
        <v>0.72</v>
      </c>
      <c r="E12" s="3">
        <f>E10/25</f>
        <v>0.8</v>
      </c>
      <c r="G12" s="4">
        <v>4</v>
      </c>
      <c r="H12" s="2">
        <f t="shared" ca="1" si="0"/>
        <v>68122</v>
      </c>
      <c r="I12" s="2">
        <v>70779</v>
      </c>
      <c r="J12" s="3">
        <f>E12</f>
        <v>0.8</v>
      </c>
      <c r="K12" s="4">
        <v>0.75</v>
      </c>
      <c r="L12">
        <v>1</v>
      </c>
      <c r="N12" s="4">
        <v>4</v>
      </c>
      <c r="O12" s="2">
        <v>68122</v>
      </c>
      <c r="P12" s="2">
        <v>70779</v>
      </c>
    </row>
    <row r="13" spans="3:16">
      <c r="C13" s="4" t="s">
        <v>15</v>
      </c>
      <c r="D13" s="7">
        <f>D12*25-D14</f>
        <v>17.5</v>
      </c>
      <c r="E13" s="8">
        <f>E10*0.8</f>
        <v>16</v>
      </c>
      <c r="G13" s="4">
        <v>5</v>
      </c>
      <c r="H13" s="2">
        <f t="shared" ca="1" si="0"/>
        <v>72512</v>
      </c>
      <c r="I13" s="2">
        <v>75340</v>
      </c>
      <c r="J13" s="8">
        <f t="shared" ref="J13:J16" si="1">E13</f>
        <v>16</v>
      </c>
      <c r="K13" s="4">
        <v>0.83</v>
      </c>
      <c r="L13">
        <v>1.5</v>
      </c>
      <c r="N13" s="4">
        <v>5</v>
      </c>
      <c r="O13" s="2">
        <v>72512</v>
      </c>
      <c r="P13" s="2">
        <v>75340</v>
      </c>
    </row>
    <row r="14" spans="3:16">
      <c r="C14" s="4" t="s">
        <v>16</v>
      </c>
      <c r="D14" s="7">
        <f>VLOOKUP(D12,K9:L21,2)</f>
        <v>0.5</v>
      </c>
      <c r="E14" s="8">
        <f>E10*0.2</f>
        <v>4</v>
      </c>
      <c r="G14" s="4">
        <v>6</v>
      </c>
      <c r="H14" s="2">
        <f t="shared" ca="1" si="0"/>
        <v>77213</v>
      </c>
      <c r="I14" s="2">
        <v>80224</v>
      </c>
      <c r="J14" s="8">
        <f t="shared" si="1"/>
        <v>4</v>
      </c>
      <c r="K14" s="4">
        <v>0.85</v>
      </c>
      <c r="L14">
        <v>2</v>
      </c>
      <c r="N14" s="4">
        <v>6</v>
      </c>
      <c r="O14" s="2">
        <v>77213</v>
      </c>
      <c r="P14" s="2">
        <v>80224</v>
      </c>
    </row>
    <row r="15" spans="3:16">
      <c r="C15" s="4"/>
      <c r="G15" s="4">
        <v>7</v>
      </c>
      <c r="H15" s="2">
        <f t="shared" ca="1" si="0"/>
        <v>82890</v>
      </c>
      <c r="I15" s="2">
        <v>86123</v>
      </c>
      <c r="K15" s="4">
        <v>0.87</v>
      </c>
      <c r="L15">
        <v>2.5</v>
      </c>
      <c r="N15" s="4">
        <v>7</v>
      </c>
      <c r="O15" s="2">
        <v>82890</v>
      </c>
      <c r="P15" s="2">
        <v>86123</v>
      </c>
    </row>
    <row r="16" spans="3:16">
      <c r="C16" s="4" t="s">
        <v>17</v>
      </c>
      <c r="D16" s="9">
        <f>D10/22.5</f>
        <v>0.8</v>
      </c>
      <c r="E16" s="9">
        <f>E10/25</f>
        <v>0.8</v>
      </c>
      <c r="G16" s="4">
        <v>8</v>
      </c>
      <c r="H16" s="2">
        <f t="shared" ca="1" si="0"/>
        <v>87545</v>
      </c>
      <c r="I16" s="2">
        <v>90960</v>
      </c>
      <c r="J16" s="8">
        <f t="shared" si="1"/>
        <v>0.8</v>
      </c>
      <c r="K16" s="4">
        <v>0.89</v>
      </c>
      <c r="L16">
        <v>3</v>
      </c>
      <c r="N16" s="4">
        <v>8</v>
      </c>
      <c r="O16" s="2">
        <v>87545</v>
      </c>
      <c r="P16" s="2">
        <v>90960</v>
      </c>
    </row>
    <row r="17" spans="3:16">
      <c r="C17" s="4" t="s">
        <v>18</v>
      </c>
      <c r="D17" s="10">
        <f ca="1">D16*D9</f>
        <v>79372.800000000003</v>
      </c>
      <c r="E17" s="10">
        <f>E16*E9</f>
        <v>82468.800000000003</v>
      </c>
      <c r="G17" s="4">
        <v>9</v>
      </c>
      <c r="H17" s="2">
        <f t="shared" ca="1" si="0"/>
        <v>94245</v>
      </c>
      <c r="I17" s="2">
        <v>97920</v>
      </c>
      <c r="J17" s="10">
        <f>J16*J9</f>
        <v>82468.800000000003</v>
      </c>
      <c r="N17" s="4">
        <v>9</v>
      </c>
      <c r="O17" s="2">
        <v>94245</v>
      </c>
      <c r="P17" s="2">
        <v>97920</v>
      </c>
    </row>
    <row r="18" spans="3:16">
      <c r="G18" s="4">
        <v>10</v>
      </c>
      <c r="H18" s="2">
        <f t="shared" ca="1" si="0"/>
        <v>99216</v>
      </c>
      <c r="I18" s="2">
        <v>103086</v>
      </c>
      <c r="N18" s="4">
        <v>10</v>
      </c>
      <c r="O18" s="2">
        <v>99216</v>
      </c>
      <c r="P18" s="2">
        <v>103086</v>
      </c>
    </row>
    <row r="19" spans="3:16">
      <c r="G19" s="4"/>
      <c r="H19" s="2"/>
    </row>
  </sheetData>
  <sheetProtection algorithmName="SHA-512" hashValue="0nbdKw15OWuRfWtRPejjNpdwqbey7ooSuawB9eIZwbi2Kr/7Vh5hjS9ZTyBEZ0RAWo+mhmBLn7lPPCBurMVJtg==" saltValue="3R/o0u20E5Npl4xdy3LeN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9e66ba-f116-48d8-a6ca-05d0a2378e4c">
      <Terms xmlns="http://schemas.microsoft.com/office/infopath/2007/PartnerControls"/>
    </lcf76f155ced4ddcb4097134ff3c332f>
    <TaxCatchAll xmlns="6157e73e-dbee-4017-8909-237d08381653" xsi:nil="true"/>
    <RunDateandTime xmlns="2c9e66ba-f116-48d8-a6ca-05d0a2378e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178381C67CA4BAAA8292D8BCAA6CC" ma:contentTypeVersion="19" ma:contentTypeDescription="Create a new document." ma:contentTypeScope="" ma:versionID="1c901064b8790b9bc46c278ea332b29b">
  <xsd:schema xmlns:xsd="http://www.w3.org/2001/XMLSchema" xmlns:xs="http://www.w3.org/2001/XMLSchema" xmlns:p="http://schemas.microsoft.com/office/2006/metadata/properties" xmlns:ns2="2c9e66ba-f116-48d8-a6ca-05d0a2378e4c" xmlns:ns3="6157e73e-dbee-4017-8909-237d08381653" targetNamespace="http://schemas.microsoft.com/office/2006/metadata/properties" ma:root="true" ma:fieldsID="4f5b2f4f9a9f5a97a3994965527be055" ns2:_="" ns3:_="">
    <xsd:import namespace="2c9e66ba-f116-48d8-a6ca-05d0a2378e4c"/>
    <xsd:import namespace="6157e73e-dbee-4017-8909-237d0838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un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e66ba-f116-48d8-a6ca-05d0a2378e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3ed6b0-d858-4e51-8344-7dab2c3c74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unDateandTime" ma:index="26" nillable="true" ma:displayName="Run Date and Time" ma:format="DateTime" ma:internalName="Run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7e73e-dbee-4017-8909-237d0838165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5f9b19-06fc-48c4-a488-6126218b5372}" ma:internalName="TaxCatchAll" ma:showField="CatchAllData" ma:web="6157e73e-dbee-4017-8909-237d0838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81DC52-2CB4-403A-8470-3CE781E038FE}"/>
</file>

<file path=customXml/itemProps2.xml><?xml version="1.0" encoding="utf-8"?>
<ds:datastoreItem xmlns:ds="http://schemas.openxmlformats.org/officeDocument/2006/customXml" ds:itemID="{D5B18313-C412-48C0-8B57-299AEBE0526F}"/>
</file>

<file path=customXml/itemProps3.xml><?xml version="1.0" encoding="utf-8"?>
<ds:datastoreItem xmlns:ds="http://schemas.openxmlformats.org/officeDocument/2006/customXml" ds:itemID="{C12043AE-1134-4658-8188-C878DCE83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Willetts</dc:creator>
  <cp:keywords/>
  <dc:description/>
  <cp:lastModifiedBy>Rob Willetts</cp:lastModifiedBy>
  <cp:revision/>
  <dcterms:created xsi:type="dcterms:W3CDTF">2023-08-06T22:28:10Z</dcterms:created>
  <dcterms:modified xsi:type="dcterms:W3CDTF">2024-08-27T04:40:14Z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0x010100513178381C67CA4BAAA8292D8BCAA6CC</vt:lpwstr>
  </property>
</Properties>
</file>